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stevens.WWA\Dropbox\QSetc\PROJECTS\0005 - QS CURRENT JOBS\SURREY - 1123-QS - 0046 - Net Zero (Three Dragons)\Estimating\Latest\"/>
    </mc:Choice>
  </mc:AlternateContent>
  <xr:revisionPtr revIDLastSave="0" documentId="13_ncr:1_{2DBA0AA0-97C3-4AAC-B949-6F94ACB98C4C}" xr6:coauthVersionLast="47" xr6:coauthVersionMax="47" xr10:uidLastSave="{00000000-0000-0000-0000-000000000000}"/>
  <bookViews>
    <workbookView xWindow="-98" yWindow="-98" windowWidth="20715" windowHeight="13276" xr2:uid="{1712969D-BA13-4D26-8EA9-9C4359B93626}"/>
  </bookViews>
  <sheets>
    <sheet name="Mid Rise apartments" sheetId="1" r:id="rId1"/>
    <sheet name="High Rise Apartments" sheetId="3" r:id="rId2"/>
    <sheet name=" Housing 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B14" i="1"/>
  <c r="C21" i="3"/>
  <c r="C21" i="2"/>
  <c r="C14" i="2"/>
  <c r="E8" i="2"/>
  <c r="C21" i="1"/>
  <c r="C14" i="1"/>
  <c r="E8" i="1"/>
  <c r="E14" i="2" l="1"/>
  <c r="E15" i="2" s="1"/>
  <c r="E14" i="1"/>
  <c r="E15" i="1" s="1"/>
  <c r="C14" i="3"/>
  <c r="E8" i="3"/>
  <c r="E16" i="1" l="1"/>
  <c r="E18" i="1" s="1"/>
  <c r="E21" i="1" s="1"/>
  <c r="E16" i="2"/>
  <c r="E18" i="2" s="1"/>
  <c r="E21" i="2" s="1"/>
  <c r="E14" i="3" l="1"/>
  <c r="E15" i="3" l="1"/>
  <c r="E16" i="3" s="1"/>
  <c r="E18" i="3" s="1"/>
  <c r="E2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Stevens</author>
  </authors>
  <commentList>
    <comment ref="B8" authorId="0" shapeId="0" xr:uid="{B710B184-22C2-451B-AD1E-28F3B67EFB98}">
      <text>
        <r>
          <rPr>
            <b/>
            <sz val="9"/>
            <color indexed="81"/>
            <rFont val="Tahoma"/>
            <family val="2"/>
          </rPr>
          <t>Mark Stevens:</t>
        </r>
        <r>
          <rPr>
            <sz val="9"/>
            <color indexed="81"/>
            <rFont val="Tahoma"/>
            <family val="2"/>
          </rPr>
          <t xml:space="preserve">
Developer to insert build cost to meet current Regulations
</t>
        </r>
      </text>
    </comment>
    <comment ref="C8" authorId="0" shapeId="0" xr:uid="{B1234411-7F70-477D-9461-4FEA82D9E831}">
      <text>
        <r>
          <rPr>
            <b/>
            <sz val="9"/>
            <color indexed="81"/>
            <rFont val="Tahoma"/>
            <family val="2"/>
          </rPr>
          <t>Mark Stevens:</t>
        </r>
        <r>
          <rPr>
            <sz val="9"/>
            <color indexed="81"/>
            <rFont val="Tahoma"/>
            <family val="2"/>
          </rPr>
          <t xml:space="preserve">
Developer to insert GIFA of development. </t>
        </r>
      </text>
    </comment>
    <comment ref="B13" authorId="0" shapeId="0" xr:uid="{45250DF1-0A6C-4020-9D3C-750D0D3F669C}">
      <text>
        <r>
          <rPr>
            <b/>
            <sz val="9"/>
            <color indexed="81"/>
            <rFont val="Tahoma"/>
            <family val="2"/>
          </rPr>
          <t>Mark Stevens:</t>
        </r>
        <r>
          <rPr>
            <sz val="9"/>
            <color indexed="81"/>
            <rFont val="Tahoma"/>
            <family val="2"/>
          </rPr>
          <t xml:space="preserve">
Developer to input number of scenario to be adopted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Stevens</author>
  </authors>
  <commentList>
    <comment ref="B8" authorId="0" shapeId="0" xr:uid="{C7E49382-0EE2-4648-A38F-05BE99268C9D}">
      <text>
        <r>
          <rPr>
            <b/>
            <sz val="9"/>
            <color indexed="81"/>
            <rFont val="Tahoma"/>
            <family val="2"/>
          </rPr>
          <t>Mark Stevens:</t>
        </r>
        <r>
          <rPr>
            <sz val="9"/>
            <color indexed="81"/>
            <rFont val="Tahoma"/>
            <family val="2"/>
          </rPr>
          <t xml:space="preserve">
Developer to insert build cost to meet current Regulations
</t>
        </r>
      </text>
    </comment>
    <comment ref="C8" authorId="0" shapeId="0" xr:uid="{08D2ADF5-2FFF-4DEC-A51B-E8086F88C0F9}">
      <text>
        <r>
          <rPr>
            <b/>
            <sz val="9"/>
            <color indexed="81"/>
            <rFont val="Tahoma"/>
            <family val="2"/>
          </rPr>
          <t>Mark Stevens:</t>
        </r>
        <r>
          <rPr>
            <sz val="9"/>
            <color indexed="81"/>
            <rFont val="Tahoma"/>
            <family val="2"/>
          </rPr>
          <t xml:space="preserve">
Developer to insert GIFA of development. </t>
        </r>
      </text>
    </comment>
    <comment ref="B13" authorId="0" shapeId="0" xr:uid="{48A03A59-A992-4476-BAE5-C01DF2B572D3}">
      <text>
        <r>
          <rPr>
            <b/>
            <sz val="9"/>
            <color indexed="81"/>
            <rFont val="Tahoma"/>
            <family val="2"/>
          </rPr>
          <t>Mark Stevens:</t>
        </r>
        <r>
          <rPr>
            <sz val="9"/>
            <color indexed="81"/>
            <rFont val="Tahoma"/>
            <family val="2"/>
          </rPr>
          <t xml:space="preserve">
Developer to inser number of scenario to be adoped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Stevens</author>
  </authors>
  <commentList>
    <comment ref="B8" authorId="0" shapeId="0" xr:uid="{672F6A5E-4A8D-4748-9A72-DBA64CC813E0}">
      <text>
        <r>
          <rPr>
            <b/>
            <sz val="9"/>
            <color indexed="81"/>
            <rFont val="Tahoma"/>
            <family val="2"/>
          </rPr>
          <t>Mark Stevens:</t>
        </r>
        <r>
          <rPr>
            <sz val="9"/>
            <color indexed="81"/>
            <rFont val="Tahoma"/>
            <family val="2"/>
          </rPr>
          <t xml:space="preserve">
Developer to insert  build cost to meet current regulations</t>
        </r>
      </text>
    </comment>
    <comment ref="C8" authorId="0" shapeId="0" xr:uid="{7A91F785-C91C-4A00-9E56-05A63D2622DB}">
      <text>
        <r>
          <rPr>
            <b/>
            <sz val="9"/>
            <color indexed="81"/>
            <rFont val="Tahoma"/>
            <family val="2"/>
          </rPr>
          <t>Mark Stevens:</t>
        </r>
        <r>
          <rPr>
            <sz val="9"/>
            <color indexed="81"/>
            <rFont val="Tahoma"/>
            <family val="2"/>
          </rPr>
          <t xml:space="preserve">
Developer to insert average area per unit</t>
        </r>
      </text>
    </comment>
    <comment ref="B14" authorId="0" shapeId="0" xr:uid="{B538B421-0688-4712-9EB8-A10ABFD70606}">
      <text>
        <r>
          <rPr>
            <b/>
            <sz val="9"/>
            <color indexed="81"/>
            <rFont val="Tahoma"/>
            <family val="2"/>
          </rPr>
          <t>Mark Stevens:</t>
        </r>
        <r>
          <rPr>
            <sz val="9"/>
            <color indexed="81"/>
            <rFont val="Tahoma"/>
            <family val="2"/>
          </rPr>
          <t xml:space="preserve">
Insert additional cost for the appropriate scenarion and average size of dwelling from Table 1
</t>
        </r>
      </text>
    </comment>
  </commentList>
</comments>
</file>

<file path=xl/sharedStrings.xml><?xml version="1.0" encoding="utf-8"?>
<sst xmlns="http://schemas.openxmlformats.org/spreadsheetml/2006/main" count="107" uniqueCount="47">
  <si>
    <t>Method Statement For Cost Calculations on reducing Carbon Archetypes</t>
  </si>
  <si>
    <t>Mid Rise Apartments</t>
  </si>
  <si>
    <t>Scenario</t>
  </si>
  <si>
    <t>Scenario Description</t>
  </si>
  <si>
    <t>Average Cost</t>
  </si>
  <si>
    <t>Area</t>
  </si>
  <si>
    <t>Total Cost</t>
  </si>
  <si>
    <r>
      <t>£/m</t>
    </r>
    <r>
      <rPr>
        <b/>
        <vertAlign val="superscript"/>
        <sz val="11"/>
        <color rgb="FF486573"/>
        <rFont val="Calibri"/>
        <family val="2"/>
        <scheme val="minor"/>
      </rPr>
      <t>2</t>
    </r>
  </si>
  <si>
    <r>
      <t>m</t>
    </r>
    <r>
      <rPr>
        <b/>
        <vertAlign val="superscript"/>
        <sz val="11"/>
        <color rgb="FF486573"/>
        <rFont val="Calibri"/>
        <family val="2"/>
        <scheme val="minor"/>
      </rPr>
      <t>2</t>
    </r>
  </si>
  <si>
    <t>£</t>
  </si>
  <si>
    <t>Part L 2021</t>
  </si>
  <si>
    <r>
      <t>Average Base Rate per m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</si>
  <si>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Future Homes Standard - Option 2</t>
  </si>
  <si>
    <t xml:space="preserve">(Mid Rise - As per </t>
  </si>
  <si>
    <t>Future Homes Standard - Option 3</t>
  </si>
  <si>
    <t>table on right - depending on mumber of storeys)</t>
  </si>
  <si>
    <t>3a</t>
  </si>
  <si>
    <t>100% better than FHS (Option 2) - DER to 0 in SAP 11</t>
  </si>
  <si>
    <t>Net Zero (Low Energy)</t>
  </si>
  <si>
    <t>Add</t>
  </si>
  <si>
    <t>Net Zero (Ultra Low Energy)</t>
  </si>
  <si>
    <t>Input Scenario to be adopted (0 -5)</t>
  </si>
  <si>
    <r>
      <t>Additional Relevant Scenario Cost per 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from table on right</t>
    </r>
  </si>
  <si>
    <t>Rules:-</t>
  </si>
  <si>
    <t>Preliminaries on additional cost</t>
  </si>
  <si>
    <t>%</t>
  </si>
  <si>
    <t>Overheads &amp; Profit on Additional Cost</t>
  </si>
  <si>
    <t>Total Cost including</t>
  </si>
  <si>
    <t>relevant Scenario</t>
  </si>
  <si>
    <t xml:space="preserve">Average Cost including </t>
  </si>
  <si>
    <r>
      <t>/m</t>
    </r>
    <r>
      <rPr>
        <vertAlign val="superscript"/>
        <sz val="11"/>
        <color theme="1"/>
        <rFont val="Calibri"/>
        <family val="2"/>
        <scheme val="minor"/>
      </rPr>
      <t>2</t>
    </r>
  </si>
  <si>
    <t>Housing</t>
  </si>
  <si>
    <t>Average House Size (Gross Internal Floor Area)</t>
  </si>
  <si>
    <r>
      <t>Less than 100m</t>
    </r>
    <r>
      <rPr>
        <b/>
        <vertAlign val="superscript"/>
        <sz val="11"/>
        <color theme="0"/>
        <rFont val="Calibri"/>
        <family val="2"/>
        <scheme val="minor"/>
      </rPr>
      <t>2</t>
    </r>
  </si>
  <si>
    <r>
      <t>100 - 120m</t>
    </r>
    <r>
      <rPr>
        <b/>
        <vertAlign val="superscript"/>
        <sz val="11"/>
        <color theme="0"/>
        <rFont val="Calibri"/>
        <family val="2"/>
        <scheme val="minor"/>
      </rPr>
      <t>2</t>
    </r>
  </si>
  <si>
    <r>
      <t>More than 120m</t>
    </r>
    <r>
      <rPr>
        <b/>
        <vertAlign val="superscript"/>
        <sz val="11"/>
        <color theme="0"/>
        <rFont val="Calibri"/>
        <family val="2"/>
        <scheme val="minor"/>
      </rPr>
      <t>2</t>
    </r>
  </si>
  <si>
    <t>Average Base Cost per m2</t>
  </si>
  <si>
    <t>Relevant Additional Cost for relevant Scenario Cost from table on right</t>
  </si>
  <si>
    <t>High Rise Apartments</t>
  </si>
  <si>
    <r>
      <t>Average Rate per m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</si>
  <si>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Table 4 of Report)</t>
  </si>
  <si>
    <r>
      <t>The above rates per m</t>
    </r>
    <r>
      <rPr>
        <i/>
        <vertAlign val="superscript"/>
        <sz val="11"/>
        <color rgb="FF486573"/>
        <rFont val="Calibri"/>
        <family val="2"/>
        <scheme val="minor"/>
      </rPr>
      <t>2</t>
    </r>
    <r>
      <rPr>
        <i/>
        <sz val="11"/>
        <color rgb="FF486573"/>
        <rFont val="Calibri"/>
        <family val="2"/>
        <scheme val="minor"/>
      </rPr>
      <t xml:space="preserve"> should be used on apartment blocks over 5,000m</t>
    </r>
    <r>
      <rPr>
        <i/>
        <vertAlign val="superscript"/>
        <sz val="11"/>
        <color rgb="FF486573"/>
        <rFont val="Calibri"/>
        <family val="2"/>
        <scheme val="minor"/>
      </rPr>
      <t>2</t>
    </r>
    <r>
      <rPr>
        <i/>
        <sz val="11"/>
        <color rgb="FF486573"/>
        <rFont val="Calibri"/>
        <family val="2"/>
        <scheme val="minor"/>
      </rPr>
      <t xml:space="preserve"> (GIFA) with more than 50 apartments;</t>
    </r>
  </si>
  <si>
    <r>
      <t>Additional Cost per m</t>
    </r>
    <r>
      <rPr>
        <b/>
        <vertAlign val="super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 xml:space="preserve"> of GIFA (£/m</t>
    </r>
    <r>
      <rPr>
        <b/>
        <vertAlign val="super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>)</t>
    </r>
  </si>
  <si>
    <r>
      <t>The above rates per m</t>
    </r>
    <r>
      <rPr>
        <i/>
        <vertAlign val="superscript"/>
        <sz val="11"/>
        <color rgb="FF486573"/>
        <rFont val="Calibri"/>
        <family val="2"/>
        <scheme val="minor"/>
      </rPr>
      <t>2</t>
    </r>
    <r>
      <rPr>
        <i/>
        <sz val="11"/>
        <color rgb="FF486573"/>
        <rFont val="Calibri"/>
        <family val="2"/>
        <scheme val="minor"/>
      </rPr>
      <t xml:space="preserve"> should be used on apartment blocks up to 5,000m</t>
    </r>
    <r>
      <rPr>
        <i/>
        <vertAlign val="superscript"/>
        <sz val="11"/>
        <color rgb="FF486573"/>
        <rFont val="Calibri"/>
        <family val="2"/>
        <scheme val="minor"/>
      </rPr>
      <t>2</t>
    </r>
    <r>
      <rPr>
        <i/>
        <sz val="11"/>
        <color rgb="FF486573"/>
        <rFont val="Calibri"/>
        <family val="2"/>
        <scheme val="minor"/>
      </rPr>
      <t xml:space="preserve"> (GIFA), with around 50 apartments,</t>
    </r>
  </si>
  <si>
    <t>or on developments of more than 8 storeys.</t>
  </si>
  <si>
    <r>
      <t>Additional Cost (£ Per m</t>
    </r>
    <r>
      <rPr>
        <b/>
        <i/>
        <vertAlign val="superscript"/>
        <sz val="11"/>
        <color theme="0"/>
        <rFont val="Calibri"/>
        <family val="2"/>
        <scheme val="minor"/>
      </rPr>
      <t>2</t>
    </r>
    <r>
      <rPr>
        <b/>
        <i/>
        <sz val="11"/>
        <color theme="0"/>
        <rFont val="Calibri"/>
        <family val="2"/>
        <scheme val="minor"/>
      </rPr>
      <t>) of GIFA</t>
    </r>
  </si>
  <si>
    <t>or on developments of up to 8 storeys.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</si>
</sst>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_-&quot;£&quot;* #,##0_-;\-&quot;£&quot;* #,##0_-;_-&quot;£&quot;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rgb="FF486573"/>
      <name val="Calibri"/>
      <family val="2"/>
      <scheme val="minor"/>
    </font>
    <font>
      <u/>
      <sz val="11"/>
      <color rgb="FF486573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b/>
      <sz val="11"/>
      <color rgb="FF486573"/>
      <name val="Calibri"/>
      <family val="2"/>
      <scheme val="minor"/>
    </font>
    <font>
      <b/>
      <vertAlign val="superscript"/>
      <sz val="11"/>
      <color rgb="FF486573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color rgb="FF486573"/>
      <name val="Calibri"/>
      <family val="2"/>
      <scheme val="minor"/>
    </font>
    <font>
      <i/>
      <vertAlign val="superscript"/>
      <sz val="11"/>
      <color rgb="FF486573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vertAlign val="superscript"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86573"/>
        <bgColor indexed="64"/>
      </patternFill>
    </fill>
    <fill>
      <patternFill patternType="solid">
        <fgColor rgb="FFD8C7B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164" fontId="0" fillId="0" borderId="0" xfId="1" applyNumberFormat="1" applyFont="1"/>
    <xf numFmtId="0" fontId="5" fillId="0" borderId="0" xfId="0" applyFont="1"/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/>
    <xf numFmtId="0" fontId="0" fillId="2" borderId="3" xfId="0" applyFill="1" applyBorder="1"/>
    <xf numFmtId="164" fontId="0" fillId="2" borderId="3" xfId="1" applyNumberFormat="1" applyFont="1" applyFill="1" applyBorder="1"/>
    <xf numFmtId="0" fontId="0" fillId="2" borderId="4" xfId="0" applyFill="1" applyBorder="1"/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0" fillId="2" borderId="8" xfId="0" applyFill="1" applyBorder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164" fontId="7" fillId="2" borderId="0" xfId="1" applyNumberFormat="1" applyFont="1" applyFill="1" applyBorder="1"/>
    <xf numFmtId="0" fontId="0" fillId="2" borderId="9" xfId="0" applyFill="1" applyBorder="1"/>
    <xf numFmtId="0" fontId="3" fillId="4" borderId="10" xfId="0" applyFont="1" applyFill="1" applyBorder="1" applyAlignment="1">
      <alignment horizontal="right"/>
    </xf>
    <xf numFmtId="0" fontId="0" fillId="4" borderId="11" xfId="0" applyFill="1" applyBorder="1" applyAlignment="1">
      <alignment horizontal="right"/>
    </xf>
    <xf numFmtId="0" fontId="0" fillId="2" borderId="12" xfId="0" applyFill="1" applyBorder="1"/>
    <xf numFmtId="164" fontId="7" fillId="2" borderId="0" xfId="1" applyNumberFormat="1" applyFont="1" applyFill="1" applyBorder="1" applyAlignment="1">
      <alignment horizontal="center"/>
    </xf>
    <xf numFmtId="0" fontId="3" fillId="0" borderId="0" xfId="0" applyFont="1"/>
    <xf numFmtId="0" fontId="3" fillId="2" borderId="8" xfId="0" applyFont="1" applyFill="1" applyBorder="1"/>
    <xf numFmtId="164" fontId="0" fillId="5" borderId="15" xfId="1" applyNumberFormat="1" applyFont="1" applyFill="1" applyBorder="1"/>
    <xf numFmtId="164" fontId="0" fillId="6" borderId="15" xfId="0" applyNumberFormat="1" applyFill="1" applyBorder="1"/>
    <xf numFmtId="0" fontId="0" fillId="2" borderId="0" xfId="0" applyFill="1"/>
    <xf numFmtId="164" fontId="0" fillId="2" borderId="0" xfId="1" applyNumberFormat="1" applyFont="1" applyFill="1" applyBorder="1"/>
    <xf numFmtId="0" fontId="10" fillId="2" borderId="8" xfId="0" applyFont="1" applyFill="1" applyBorder="1"/>
    <xf numFmtId="0" fontId="11" fillId="2" borderId="8" xfId="0" applyFont="1" applyFill="1" applyBorder="1"/>
    <xf numFmtId="0" fontId="0" fillId="2" borderId="15" xfId="0" applyFill="1" applyBorder="1"/>
    <xf numFmtId="164" fontId="0" fillId="5" borderId="15" xfId="0" applyNumberFormat="1" applyFill="1" applyBorder="1"/>
    <xf numFmtId="164" fontId="0" fillId="2" borderId="0" xfId="0" applyNumberFormat="1" applyFill="1"/>
    <xf numFmtId="164" fontId="0" fillId="4" borderId="15" xfId="1" applyNumberFormat="1" applyFont="1" applyFill="1" applyBorder="1"/>
    <xf numFmtId="164" fontId="3" fillId="2" borderId="0" xfId="1" applyNumberFormat="1" applyFont="1" applyFill="1" applyBorder="1"/>
    <xf numFmtId="0" fontId="0" fillId="2" borderId="9" xfId="0" quotePrefix="1" applyFill="1" applyBorder="1"/>
    <xf numFmtId="0" fontId="0" fillId="2" borderId="20" xfId="0" applyFill="1" applyBorder="1"/>
    <xf numFmtId="0" fontId="0" fillId="2" borderId="21" xfId="0" applyFill="1" applyBorder="1"/>
    <xf numFmtId="164" fontId="0" fillId="2" borderId="21" xfId="1" applyNumberFormat="1" applyFont="1" applyFill="1" applyBorder="1"/>
    <xf numFmtId="0" fontId="0" fillId="2" borderId="22" xfId="0" applyFill="1" applyBorder="1"/>
    <xf numFmtId="0" fontId="2" fillId="3" borderId="23" xfId="0" applyFont="1" applyFill="1" applyBorder="1" applyAlignment="1">
      <alignment horizontal="center" wrapText="1"/>
    </xf>
    <xf numFmtId="0" fontId="2" fillId="3" borderId="25" xfId="0" applyFont="1" applyFill="1" applyBorder="1" applyAlignment="1">
      <alignment horizontal="center" vertical="top"/>
    </xf>
    <xf numFmtId="0" fontId="2" fillId="3" borderId="26" xfId="0" applyFont="1" applyFill="1" applyBorder="1" applyAlignment="1">
      <alignment horizontal="center" vertical="top"/>
    </xf>
    <xf numFmtId="0" fontId="2" fillId="3" borderId="27" xfId="0" applyFont="1" applyFill="1" applyBorder="1" applyAlignment="1">
      <alignment horizontal="center" vertical="top"/>
    </xf>
    <xf numFmtId="0" fontId="0" fillId="2" borderId="28" xfId="0" applyFill="1" applyBorder="1"/>
    <xf numFmtId="0" fontId="0" fillId="2" borderId="29" xfId="0" applyFill="1" applyBorder="1"/>
    <xf numFmtId="0" fontId="0" fillId="2" borderId="8" xfId="0" applyFill="1" applyBorder="1" applyAlignment="1">
      <alignment wrapText="1"/>
    </xf>
    <xf numFmtId="0" fontId="3" fillId="4" borderId="13" xfId="0" applyFont="1" applyFill="1" applyBorder="1"/>
    <xf numFmtId="0" fontId="3" fillId="4" borderId="11" xfId="0" applyFont="1" applyFill="1" applyBorder="1" applyAlignment="1">
      <alignment horizontal="left"/>
    </xf>
    <xf numFmtId="0" fontId="3" fillId="2" borderId="14" xfId="0" applyFont="1" applyFill="1" applyBorder="1"/>
    <xf numFmtId="0" fontId="3" fillId="4" borderId="16" xfId="0" applyFont="1" applyFill="1" applyBorder="1"/>
    <xf numFmtId="0" fontId="3" fillId="4" borderId="13" xfId="0" applyFont="1" applyFill="1" applyBorder="1" applyAlignment="1">
      <alignment horizontal="right"/>
    </xf>
    <xf numFmtId="0" fontId="3" fillId="4" borderId="16" xfId="0" applyFont="1" applyFill="1" applyBorder="1" applyAlignment="1">
      <alignment horizontal="left"/>
    </xf>
    <xf numFmtId="0" fontId="3" fillId="4" borderId="17" xfId="0" applyFont="1" applyFill="1" applyBorder="1"/>
    <xf numFmtId="0" fontId="3" fillId="4" borderId="18" xfId="0" applyFont="1" applyFill="1" applyBorder="1"/>
    <xf numFmtId="0" fontId="3" fillId="2" borderId="19" xfId="0" applyFont="1" applyFill="1" applyBorder="1"/>
    <xf numFmtId="0" fontId="3" fillId="2" borderId="30" xfId="0" applyFont="1" applyFill="1" applyBorder="1"/>
    <xf numFmtId="0" fontId="3" fillId="2" borderId="31" xfId="0" applyFont="1" applyFill="1" applyBorder="1"/>
    <xf numFmtId="0" fontId="3" fillId="2" borderId="32" xfId="0" applyFont="1" applyFill="1" applyBorder="1"/>
    <xf numFmtId="0" fontId="3" fillId="2" borderId="33" xfId="0" applyFont="1" applyFill="1" applyBorder="1"/>
    <xf numFmtId="0" fontId="2" fillId="3" borderId="2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165" fontId="2" fillId="3" borderId="35" xfId="2" applyNumberFormat="1" applyFont="1" applyFill="1" applyBorder="1"/>
    <xf numFmtId="0" fontId="0" fillId="5" borderId="15" xfId="0" applyFill="1" applyBorder="1"/>
    <xf numFmtId="0" fontId="17" fillId="3" borderId="36" xfId="0" applyFont="1" applyFill="1" applyBorder="1" applyAlignment="1">
      <alignment horizontal="center"/>
    </xf>
    <xf numFmtId="0" fontId="17" fillId="3" borderId="34" xfId="0" applyFont="1" applyFill="1" applyBorder="1" applyAlignment="1">
      <alignment horizontal="center"/>
    </xf>
    <xf numFmtId="0" fontId="17" fillId="3" borderId="7" xfId="0" applyFont="1" applyFill="1" applyBorder="1" applyAlignment="1">
      <alignment horizontal="center"/>
    </xf>
    <xf numFmtId="0" fontId="15" fillId="2" borderId="0" xfId="0" applyFont="1" applyFill="1"/>
    <xf numFmtId="164" fontId="0" fillId="7" borderId="15" xfId="0" applyNumberForma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4865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F8FA5-13E0-41D3-94DC-E36C6F360A26}">
  <sheetPr>
    <pageSetUpPr fitToPage="1"/>
  </sheetPr>
  <dimension ref="A1:P23"/>
  <sheetViews>
    <sheetView tabSelected="1" topLeftCell="A5" workbookViewId="0">
      <selection activeCell="B14" sqref="B14"/>
    </sheetView>
  </sheetViews>
  <sheetFormatPr defaultRowHeight="14.25" x14ac:dyDescent="0.45"/>
  <cols>
    <col min="1" max="1" width="62" bestFit="1" customWidth="1"/>
    <col min="2" max="2" width="11.73046875" bestFit="1" customWidth="1"/>
    <col min="4" max="4" width="5" customWidth="1"/>
    <col min="5" max="5" width="10.86328125" style="2" bestFit="1" customWidth="1"/>
    <col min="8" max="8" width="10.265625" customWidth="1"/>
    <col min="9" max="9" width="44.33203125" bestFit="1" customWidth="1"/>
    <col min="10" max="10" width="11.73046875" customWidth="1"/>
    <col min="14" max="14" width="9.86328125" bestFit="1" customWidth="1"/>
  </cols>
  <sheetData>
    <row r="1" spans="1:16" x14ac:dyDescent="0.45">
      <c r="A1" s="1" t="s">
        <v>0</v>
      </c>
    </row>
    <row r="2" spans="1:16" x14ac:dyDescent="0.45">
      <c r="A2" s="3"/>
    </row>
    <row r="3" spans="1:16" x14ac:dyDescent="0.45">
      <c r="A3" s="1" t="s">
        <v>1</v>
      </c>
    </row>
    <row r="4" spans="1:16" ht="14.65" thickBot="1" x14ac:dyDescent="0.5">
      <c r="H4" s="4"/>
      <c r="I4" s="4"/>
      <c r="J4" s="4"/>
    </row>
    <row r="5" spans="1:16" ht="60" x14ac:dyDescent="0.45">
      <c r="A5" s="5"/>
      <c r="B5" s="6"/>
      <c r="C5" s="6"/>
      <c r="D5" s="6"/>
      <c r="E5" s="7"/>
      <c r="F5" s="8"/>
      <c r="H5" s="9" t="s">
        <v>2</v>
      </c>
      <c r="I5" s="10" t="s">
        <v>3</v>
      </c>
      <c r="J5" s="11" t="s">
        <v>42</v>
      </c>
      <c r="K5" s="25"/>
      <c r="L5" s="25"/>
      <c r="M5" s="25"/>
    </row>
    <row r="6" spans="1:16" x14ac:dyDescent="0.45">
      <c r="A6" s="12"/>
      <c r="B6" s="13" t="s">
        <v>4</v>
      </c>
      <c r="C6" s="13" t="s">
        <v>5</v>
      </c>
      <c r="D6" s="14"/>
      <c r="E6" s="15" t="s">
        <v>6</v>
      </c>
      <c r="F6" s="16"/>
      <c r="H6" s="17"/>
      <c r="I6" s="18"/>
      <c r="J6" s="19"/>
      <c r="K6" s="25"/>
      <c r="L6" s="25"/>
      <c r="M6" s="25"/>
    </row>
    <row r="7" spans="1:16" ht="15.75" x14ac:dyDescent="0.45">
      <c r="A7" s="12"/>
      <c r="B7" s="13" t="s">
        <v>7</v>
      </c>
      <c r="C7" s="13" t="s">
        <v>8</v>
      </c>
      <c r="D7" s="14"/>
      <c r="E7" s="20" t="s">
        <v>9</v>
      </c>
      <c r="F7" s="16"/>
      <c r="H7" s="46">
        <v>0</v>
      </c>
      <c r="I7" s="47" t="s">
        <v>10</v>
      </c>
      <c r="J7" s="48">
        <v>0</v>
      </c>
      <c r="K7" s="25"/>
      <c r="L7" s="25"/>
      <c r="M7" s="25"/>
      <c r="P7" s="21"/>
    </row>
    <row r="8" spans="1:16" ht="15.75" x14ac:dyDescent="0.45">
      <c r="A8" s="22" t="s">
        <v>11</v>
      </c>
      <c r="B8" s="23">
        <v>2019</v>
      </c>
      <c r="C8" s="24">
        <v>3850</v>
      </c>
      <c r="D8" s="25"/>
      <c r="E8" s="26">
        <f>B8*C8</f>
        <v>7773150</v>
      </c>
      <c r="F8" s="16"/>
      <c r="H8" s="46">
        <v>1</v>
      </c>
      <c r="I8" s="49" t="s">
        <v>12</v>
      </c>
      <c r="J8" s="48">
        <v>14</v>
      </c>
      <c r="K8" s="25"/>
      <c r="L8" s="25"/>
      <c r="M8" s="25"/>
      <c r="P8" s="21"/>
    </row>
    <row r="9" spans="1:16" x14ac:dyDescent="0.45">
      <c r="A9" s="12" t="s">
        <v>13</v>
      </c>
      <c r="B9" s="25"/>
      <c r="C9" s="25"/>
      <c r="D9" s="25"/>
      <c r="E9" s="26"/>
      <c r="F9" s="16"/>
      <c r="H9" s="46">
        <v>2</v>
      </c>
      <c r="I9" s="49" t="s">
        <v>14</v>
      </c>
      <c r="J9" s="48">
        <v>152</v>
      </c>
      <c r="K9" s="25"/>
      <c r="L9" s="25"/>
      <c r="M9" s="25"/>
      <c r="P9" s="21"/>
    </row>
    <row r="10" spans="1:16" x14ac:dyDescent="0.45">
      <c r="A10" s="12" t="s">
        <v>15</v>
      </c>
      <c r="B10" s="25"/>
      <c r="C10" s="25"/>
      <c r="D10" s="25"/>
      <c r="E10" s="26"/>
      <c r="F10" s="16"/>
      <c r="H10" s="50" t="s">
        <v>16</v>
      </c>
      <c r="I10" s="49" t="s">
        <v>17</v>
      </c>
      <c r="J10" s="48">
        <v>192</v>
      </c>
      <c r="K10" s="25"/>
      <c r="L10" s="25"/>
      <c r="M10" s="25"/>
    </row>
    <row r="11" spans="1:16" x14ac:dyDescent="0.45">
      <c r="A11" s="12"/>
      <c r="B11" s="25"/>
      <c r="C11" s="25"/>
      <c r="D11" s="25"/>
      <c r="E11" s="26"/>
      <c r="F11" s="16"/>
      <c r="H11" s="46">
        <v>4</v>
      </c>
      <c r="I11" s="51" t="s">
        <v>18</v>
      </c>
      <c r="J11" s="48">
        <v>214</v>
      </c>
      <c r="K11" s="25"/>
      <c r="L11" s="25"/>
      <c r="M11" s="25"/>
    </row>
    <row r="12" spans="1:16" ht="14.65" thickBot="1" x14ac:dyDescent="0.5">
      <c r="A12" s="27" t="s">
        <v>19</v>
      </c>
      <c r="B12" s="25"/>
      <c r="C12" s="25"/>
      <c r="D12" s="25"/>
      <c r="E12" s="26"/>
      <c r="F12" s="16"/>
      <c r="H12" s="52">
        <v>5</v>
      </c>
      <c r="I12" s="53" t="s">
        <v>20</v>
      </c>
      <c r="J12" s="54">
        <v>237</v>
      </c>
      <c r="K12" s="25"/>
      <c r="L12" s="25"/>
      <c r="M12" s="25"/>
    </row>
    <row r="13" spans="1:16" x14ac:dyDescent="0.45">
      <c r="A13" s="28" t="s">
        <v>21</v>
      </c>
      <c r="B13" s="63">
        <v>2</v>
      </c>
      <c r="C13" s="25"/>
      <c r="D13" s="25"/>
      <c r="E13" s="26"/>
      <c r="F13" s="16"/>
      <c r="H13" s="25"/>
      <c r="I13" s="25"/>
      <c r="J13" s="25"/>
      <c r="K13" s="25"/>
      <c r="L13" s="25"/>
      <c r="M13" s="25"/>
      <c r="N13" s="25"/>
    </row>
    <row r="14" spans="1:16" ht="15.75" x14ac:dyDescent="0.45">
      <c r="A14" s="12" t="s">
        <v>22</v>
      </c>
      <c r="B14" s="68">
        <f>_xlfn.XLOOKUP(B13,H7:H12,J7:J12)</f>
        <v>152</v>
      </c>
      <c r="C14" s="31">
        <f>C8</f>
        <v>3850</v>
      </c>
      <c r="D14" s="25"/>
      <c r="E14" s="32">
        <f>B14*C14</f>
        <v>585200</v>
      </c>
      <c r="F14" s="16"/>
      <c r="H14" s="14" t="s">
        <v>23</v>
      </c>
      <c r="I14" s="25"/>
      <c r="J14" s="25"/>
      <c r="K14" s="25"/>
      <c r="L14" s="25"/>
      <c r="M14" s="25"/>
      <c r="N14" s="25"/>
    </row>
    <row r="15" spans="1:16" ht="15.75" x14ac:dyDescent="0.45">
      <c r="A15" s="12" t="s">
        <v>24</v>
      </c>
      <c r="B15" s="25"/>
      <c r="C15" s="25">
        <v>15</v>
      </c>
      <c r="D15" s="25" t="s">
        <v>25</v>
      </c>
      <c r="E15" s="26">
        <f>E14*C15%</f>
        <v>87780</v>
      </c>
      <c r="F15" s="16"/>
      <c r="H15" s="67" t="s">
        <v>43</v>
      </c>
      <c r="I15" s="25"/>
      <c r="J15" s="25"/>
      <c r="K15" s="25"/>
      <c r="L15" s="25"/>
      <c r="M15" s="25"/>
      <c r="N15" s="25"/>
    </row>
    <row r="16" spans="1:16" x14ac:dyDescent="0.45">
      <c r="A16" s="12" t="s">
        <v>26</v>
      </c>
      <c r="B16" s="25"/>
      <c r="C16" s="25">
        <v>8</v>
      </c>
      <c r="D16" s="25" t="s">
        <v>25</v>
      </c>
      <c r="E16" s="26">
        <f>(E14+E15)*C16%</f>
        <v>53838.400000000001</v>
      </c>
      <c r="F16" s="16"/>
      <c r="H16" s="67" t="s">
        <v>46</v>
      </c>
      <c r="I16" s="25"/>
      <c r="J16" s="25"/>
      <c r="K16" s="25"/>
      <c r="L16" s="25"/>
      <c r="M16" s="25"/>
      <c r="N16" s="25"/>
    </row>
    <row r="17" spans="1:14" x14ac:dyDescent="0.45">
      <c r="A17" s="12"/>
      <c r="B17" s="25"/>
      <c r="C17" s="25"/>
      <c r="D17" s="25"/>
      <c r="E17" s="26"/>
      <c r="F17" s="16"/>
      <c r="H17" s="25"/>
      <c r="I17" s="25"/>
      <c r="J17" s="25"/>
      <c r="K17" s="25"/>
      <c r="L17" s="25"/>
      <c r="M17" s="25"/>
      <c r="N17" s="25"/>
    </row>
    <row r="18" spans="1:14" x14ac:dyDescent="0.45">
      <c r="A18" s="12" t="s">
        <v>27</v>
      </c>
      <c r="B18" s="25"/>
      <c r="C18" s="25"/>
      <c r="D18" s="25"/>
      <c r="E18" s="33">
        <f>SUM(E8:E17)</f>
        <v>8499968.4000000004</v>
      </c>
      <c r="F18" s="16"/>
      <c r="H18" s="25"/>
      <c r="I18" s="25"/>
      <c r="J18" s="25"/>
      <c r="K18" s="25"/>
      <c r="L18" s="25"/>
      <c r="M18" s="25"/>
      <c r="N18" s="25"/>
    </row>
    <row r="19" spans="1:14" x14ac:dyDescent="0.45">
      <c r="A19" s="12" t="s">
        <v>28</v>
      </c>
      <c r="B19" s="25"/>
      <c r="C19" s="25"/>
      <c r="D19" s="25"/>
      <c r="E19" s="26"/>
      <c r="F19" s="16"/>
    </row>
    <row r="20" spans="1:14" ht="14.65" thickBot="1" x14ac:dyDescent="0.5">
      <c r="A20" s="12"/>
      <c r="B20" s="25"/>
      <c r="C20" s="25"/>
      <c r="D20" s="25"/>
      <c r="E20" s="26"/>
      <c r="F20" s="16"/>
    </row>
    <row r="21" spans="1:14" ht="16.149999999999999" thickBot="1" x14ac:dyDescent="0.5">
      <c r="A21" s="12" t="s">
        <v>29</v>
      </c>
      <c r="B21" s="25"/>
      <c r="C21" s="31">
        <f>C8</f>
        <v>3850</v>
      </c>
      <c r="D21" s="25"/>
      <c r="E21" s="62">
        <f>E18/C21</f>
        <v>2207.7840000000001</v>
      </c>
      <c r="F21" s="34" t="s">
        <v>30</v>
      </c>
    </row>
    <row r="22" spans="1:14" x14ac:dyDescent="0.45">
      <c r="A22" s="12" t="s">
        <v>28</v>
      </c>
      <c r="B22" s="25"/>
      <c r="C22" s="25"/>
      <c r="D22" s="25"/>
      <c r="E22" s="26"/>
      <c r="F22" s="16"/>
    </row>
    <row r="23" spans="1:14" x14ac:dyDescent="0.45">
      <c r="A23" s="35"/>
      <c r="B23" s="36"/>
      <c r="C23" s="36"/>
      <c r="D23" s="36"/>
      <c r="E23" s="37"/>
      <c r="F23" s="38"/>
    </row>
  </sheetData>
  <pageMargins left="0.7" right="0.7" top="0.75" bottom="0.75" header="0.3" footer="0.3"/>
  <pageSetup paperSize="9" scale="62" orientation="landscape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F7616-C4B6-4AC5-812F-71DA9FE542AD}">
  <sheetPr>
    <pageSetUpPr fitToPage="1"/>
  </sheetPr>
  <dimension ref="A1:L23"/>
  <sheetViews>
    <sheetView topLeftCell="A3" workbookViewId="0">
      <selection activeCell="B14" sqref="B14"/>
    </sheetView>
  </sheetViews>
  <sheetFormatPr defaultRowHeight="14.25" x14ac:dyDescent="0.45"/>
  <cols>
    <col min="1" max="1" width="62" bestFit="1" customWidth="1"/>
    <col min="2" max="2" width="11.73046875" bestFit="1" customWidth="1"/>
    <col min="4" max="4" width="5" customWidth="1"/>
    <col min="5" max="5" width="11.86328125" style="2" bestFit="1" customWidth="1"/>
    <col min="8" max="8" width="14.796875" customWidth="1"/>
    <col min="9" max="9" width="44.33203125" bestFit="1" customWidth="1"/>
    <col min="10" max="14" width="10.59765625" bestFit="1" customWidth="1"/>
  </cols>
  <sheetData>
    <row r="1" spans="1:12" x14ac:dyDescent="0.45">
      <c r="A1" s="1" t="s">
        <v>0</v>
      </c>
    </row>
    <row r="2" spans="1:12" x14ac:dyDescent="0.45">
      <c r="A2" s="3"/>
    </row>
    <row r="3" spans="1:12" x14ac:dyDescent="0.45">
      <c r="A3" s="1" t="s">
        <v>38</v>
      </c>
    </row>
    <row r="4" spans="1:12" ht="14.65" thickBot="1" x14ac:dyDescent="0.5"/>
    <row r="5" spans="1:12" ht="60" x14ac:dyDescent="0.45">
      <c r="A5" s="5"/>
      <c r="B5" s="6"/>
      <c r="C5" s="6"/>
      <c r="D5" s="6"/>
      <c r="E5" s="7"/>
      <c r="F5" s="8"/>
      <c r="H5" s="9" t="s">
        <v>2</v>
      </c>
      <c r="I5" s="10" t="s">
        <v>3</v>
      </c>
      <c r="J5" s="11" t="s">
        <v>42</v>
      </c>
      <c r="K5" s="25"/>
      <c r="L5" s="25"/>
    </row>
    <row r="6" spans="1:12" x14ac:dyDescent="0.45">
      <c r="A6" s="12"/>
      <c r="B6" s="13" t="s">
        <v>4</v>
      </c>
      <c r="C6" s="13" t="s">
        <v>5</v>
      </c>
      <c r="D6" s="14"/>
      <c r="E6" s="15" t="s">
        <v>6</v>
      </c>
      <c r="F6" s="16"/>
      <c r="H6" s="17"/>
      <c r="I6" s="18"/>
      <c r="J6" s="19"/>
      <c r="K6" s="25"/>
      <c r="L6" s="25"/>
    </row>
    <row r="7" spans="1:12" ht="15.75" x14ac:dyDescent="0.45">
      <c r="A7" s="12"/>
      <c r="B7" s="13" t="s">
        <v>7</v>
      </c>
      <c r="C7" s="13" t="s">
        <v>8</v>
      </c>
      <c r="D7" s="14"/>
      <c r="E7" s="20" t="s">
        <v>9</v>
      </c>
      <c r="F7" s="16"/>
      <c r="H7" s="46">
        <v>0</v>
      </c>
      <c r="I7" s="47" t="s">
        <v>10</v>
      </c>
      <c r="J7" s="48">
        <v>0</v>
      </c>
      <c r="K7" s="25"/>
      <c r="L7" s="25"/>
    </row>
    <row r="8" spans="1:12" ht="15.75" x14ac:dyDescent="0.45">
      <c r="A8" s="22" t="s">
        <v>39</v>
      </c>
      <c r="B8" s="23">
        <v>2650</v>
      </c>
      <c r="C8" s="24">
        <v>16500</v>
      </c>
      <c r="D8" s="25"/>
      <c r="E8" s="26">
        <f>B8*C8</f>
        <v>43725000</v>
      </c>
      <c r="F8" s="16"/>
      <c r="H8" s="46">
        <v>1</v>
      </c>
      <c r="I8" s="49" t="s">
        <v>12</v>
      </c>
      <c r="J8" s="48">
        <v>4</v>
      </c>
      <c r="K8" s="25"/>
      <c r="L8" s="25"/>
    </row>
    <row r="9" spans="1:12" x14ac:dyDescent="0.45">
      <c r="A9" s="12" t="s">
        <v>13</v>
      </c>
      <c r="B9" s="25"/>
      <c r="C9" s="25"/>
      <c r="D9" s="25"/>
      <c r="E9" s="26"/>
      <c r="F9" s="16"/>
      <c r="H9" s="46">
        <v>2</v>
      </c>
      <c r="I9" s="49" t="s">
        <v>14</v>
      </c>
      <c r="J9" s="48">
        <v>-20</v>
      </c>
      <c r="K9" s="25"/>
      <c r="L9" s="25"/>
    </row>
    <row r="10" spans="1:12" x14ac:dyDescent="0.45">
      <c r="A10" s="12" t="s">
        <v>40</v>
      </c>
      <c r="B10" s="25"/>
      <c r="C10" s="25"/>
      <c r="D10" s="25"/>
      <c r="E10" s="26"/>
      <c r="F10" s="16"/>
      <c r="H10" s="50" t="s">
        <v>16</v>
      </c>
      <c r="I10" s="49" t="s">
        <v>17</v>
      </c>
      <c r="J10" s="48">
        <v>-11</v>
      </c>
      <c r="K10" s="25"/>
      <c r="L10" s="25"/>
    </row>
    <row r="11" spans="1:12" x14ac:dyDescent="0.45">
      <c r="A11" s="12"/>
      <c r="B11" s="25"/>
      <c r="C11" s="25"/>
      <c r="D11" s="25"/>
      <c r="E11" s="26"/>
      <c r="F11" s="16"/>
      <c r="H11" s="46">
        <v>4</v>
      </c>
      <c r="I11" s="51" t="s">
        <v>18</v>
      </c>
      <c r="J11" s="48">
        <v>17</v>
      </c>
      <c r="K11" s="25"/>
      <c r="L11" s="25"/>
    </row>
    <row r="12" spans="1:12" ht="14.65" thickBot="1" x14ac:dyDescent="0.5">
      <c r="A12" s="27" t="s">
        <v>19</v>
      </c>
      <c r="B12" s="25"/>
      <c r="C12" s="25"/>
      <c r="D12" s="25"/>
      <c r="E12" s="26"/>
      <c r="F12" s="16"/>
      <c r="H12" s="52">
        <v>5</v>
      </c>
      <c r="I12" s="53" t="s">
        <v>20</v>
      </c>
      <c r="J12" s="54">
        <v>44</v>
      </c>
      <c r="K12" s="25"/>
      <c r="L12" s="25"/>
    </row>
    <row r="13" spans="1:12" x14ac:dyDescent="0.45">
      <c r="A13" s="28" t="s">
        <v>21</v>
      </c>
      <c r="B13" s="29">
        <v>4</v>
      </c>
      <c r="C13" s="25"/>
      <c r="D13" s="25"/>
      <c r="E13" s="26"/>
      <c r="F13" s="16"/>
      <c r="H13" s="25"/>
      <c r="I13" s="25"/>
      <c r="J13" s="25"/>
      <c r="K13" s="25"/>
      <c r="L13" s="25"/>
    </row>
    <row r="14" spans="1:12" ht="15.75" x14ac:dyDescent="0.45">
      <c r="A14" s="12" t="s">
        <v>22</v>
      </c>
      <c r="B14" s="68">
        <f>_xlfn.XLOOKUP(B13,H7:H12,J7:J12)</f>
        <v>17</v>
      </c>
      <c r="C14" s="31">
        <f>C8</f>
        <v>16500</v>
      </c>
      <c r="D14" s="25"/>
      <c r="E14" s="32">
        <f>B14*C14</f>
        <v>280500</v>
      </c>
      <c r="F14" s="16"/>
      <c r="H14" s="14" t="s">
        <v>23</v>
      </c>
      <c r="I14" s="25"/>
      <c r="J14" s="25"/>
      <c r="K14" s="25"/>
      <c r="L14" s="25"/>
    </row>
    <row r="15" spans="1:12" ht="15.75" x14ac:dyDescent="0.45">
      <c r="A15" s="12" t="s">
        <v>24</v>
      </c>
      <c r="B15" s="25"/>
      <c r="C15" s="25">
        <v>15</v>
      </c>
      <c r="D15" s="25" t="s">
        <v>25</v>
      </c>
      <c r="E15" s="26">
        <f>E14*C15%</f>
        <v>42075</v>
      </c>
      <c r="F15" s="16"/>
      <c r="H15" s="67" t="s">
        <v>41</v>
      </c>
      <c r="I15" s="25"/>
      <c r="J15" s="25"/>
      <c r="K15" s="25"/>
      <c r="L15" s="25"/>
    </row>
    <row r="16" spans="1:12" x14ac:dyDescent="0.45">
      <c r="A16" s="12" t="s">
        <v>26</v>
      </c>
      <c r="B16" s="25"/>
      <c r="C16" s="25">
        <v>7.5</v>
      </c>
      <c r="D16" s="25" t="s">
        <v>25</v>
      </c>
      <c r="E16" s="26">
        <f>(E14+E15)*C16%</f>
        <v>24193.125</v>
      </c>
      <c r="F16" s="16"/>
      <c r="H16" s="67" t="s">
        <v>44</v>
      </c>
      <c r="I16" s="25"/>
      <c r="J16" s="25"/>
      <c r="K16" s="25"/>
      <c r="L16" s="25"/>
    </row>
    <row r="17" spans="1:12" x14ac:dyDescent="0.45">
      <c r="A17" s="12"/>
      <c r="B17" s="25"/>
      <c r="C17" s="25"/>
      <c r="D17" s="25"/>
      <c r="E17" s="26"/>
      <c r="F17" s="16"/>
      <c r="H17" s="25"/>
      <c r="I17" s="25"/>
      <c r="J17" s="25"/>
      <c r="K17" s="25"/>
      <c r="L17" s="25"/>
    </row>
    <row r="18" spans="1:12" x14ac:dyDescent="0.45">
      <c r="A18" s="12" t="s">
        <v>27</v>
      </c>
      <c r="B18" s="25"/>
      <c r="C18" s="25"/>
      <c r="D18" s="25"/>
      <c r="E18" s="33">
        <f>SUM(E8:E16)</f>
        <v>44071768.125</v>
      </c>
      <c r="F18" s="16"/>
    </row>
    <row r="19" spans="1:12" x14ac:dyDescent="0.45">
      <c r="A19" s="12" t="s">
        <v>28</v>
      </c>
      <c r="B19" s="25"/>
      <c r="C19" s="25"/>
      <c r="D19" s="25"/>
      <c r="E19" s="26"/>
      <c r="F19" s="16"/>
    </row>
    <row r="20" spans="1:12" ht="14.65" thickBot="1" x14ac:dyDescent="0.5">
      <c r="A20" s="12"/>
      <c r="B20" s="25"/>
      <c r="C20" s="25"/>
      <c r="D20" s="25"/>
      <c r="E20" s="26"/>
      <c r="F20" s="16"/>
    </row>
    <row r="21" spans="1:12" ht="16.149999999999999" thickBot="1" x14ac:dyDescent="0.5">
      <c r="A21" s="12" t="s">
        <v>29</v>
      </c>
      <c r="B21" s="25"/>
      <c r="C21" s="31">
        <f>C8</f>
        <v>16500</v>
      </c>
      <c r="D21" s="25"/>
      <c r="E21" s="62">
        <f>E18/C21</f>
        <v>2671.0162500000001</v>
      </c>
      <c r="F21" s="34" t="s">
        <v>30</v>
      </c>
    </row>
    <row r="22" spans="1:12" x14ac:dyDescent="0.45">
      <c r="A22" s="12" t="s">
        <v>28</v>
      </c>
      <c r="B22" s="25"/>
      <c r="C22" s="25"/>
      <c r="D22" s="25"/>
      <c r="E22" s="26"/>
      <c r="F22" s="16"/>
    </row>
    <row r="23" spans="1:12" x14ac:dyDescent="0.45">
      <c r="A23" s="35"/>
      <c r="B23" s="36"/>
      <c r="C23" s="36"/>
      <c r="D23" s="36"/>
      <c r="E23" s="37"/>
      <c r="F23" s="38"/>
    </row>
  </sheetData>
  <pageMargins left="0.70866141732283472" right="0.70866141732283472" top="0.74803149606299213" bottom="0.74803149606299213" header="0.31496062992125984" footer="0.31496062992125984"/>
  <pageSetup paperSize="9" scale="59" orientation="landscape" horizontalDpi="0" verticalDpi="0" r:id="rId1"/>
  <headerFooter>
    <oddHeader>&amp;L&amp;"-,Bold"&amp;K486573Surrey County Council&amp;R&amp;G</oddHead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E3F73-DD30-4858-8667-E5B64AFA9942}">
  <sheetPr>
    <pageSetUpPr fitToPage="1"/>
  </sheetPr>
  <dimension ref="A1:L23"/>
  <sheetViews>
    <sheetView topLeftCell="A4" workbookViewId="0">
      <selection activeCell="A5" sqref="A5:F23"/>
    </sheetView>
  </sheetViews>
  <sheetFormatPr defaultRowHeight="14.25" x14ac:dyDescent="0.45"/>
  <cols>
    <col min="1" max="1" width="36" customWidth="1"/>
    <col min="2" max="2" width="11.73046875" bestFit="1" customWidth="1"/>
    <col min="4" max="4" width="5" customWidth="1"/>
    <col min="5" max="5" width="10.86328125" style="2" bestFit="1" customWidth="1"/>
    <col min="7" max="7" width="5.73046875" customWidth="1"/>
    <col min="8" max="8" width="11.73046875" customWidth="1"/>
    <col min="9" max="9" width="44.33203125" bestFit="1" customWidth="1"/>
    <col min="10" max="12" width="14.796875" customWidth="1"/>
    <col min="13" max="13" width="11.73046875" customWidth="1"/>
  </cols>
  <sheetData>
    <row r="1" spans="1:12" x14ac:dyDescent="0.45">
      <c r="A1" s="1" t="s">
        <v>0</v>
      </c>
      <c r="F1" s="21"/>
      <c r="G1" s="21"/>
    </row>
    <row r="2" spans="1:12" x14ac:dyDescent="0.45">
      <c r="A2" s="3"/>
    </row>
    <row r="3" spans="1:12" x14ac:dyDescent="0.45">
      <c r="A3" s="1" t="s">
        <v>31</v>
      </c>
    </row>
    <row r="4" spans="1:12" ht="14.65" thickBot="1" x14ac:dyDescent="0.5"/>
    <row r="5" spans="1:12" ht="15.75" x14ac:dyDescent="0.45">
      <c r="A5" s="5"/>
      <c r="B5" s="6"/>
      <c r="C5" s="6"/>
      <c r="D5" s="6"/>
      <c r="E5" s="7"/>
      <c r="F5" s="8"/>
      <c r="H5" s="60"/>
      <c r="I5" s="61"/>
      <c r="J5" s="64" t="s">
        <v>45</v>
      </c>
      <c r="K5" s="65"/>
      <c r="L5" s="66"/>
    </row>
    <row r="6" spans="1:12" ht="71.25" x14ac:dyDescent="0.45">
      <c r="A6" s="12"/>
      <c r="B6" s="13" t="s">
        <v>4</v>
      </c>
      <c r="C6" s="13" t="s">
        <v>5</v>
      </c>
      <c r="D6" s="14"/>
      <c r="E6" s="15" t="s">
        <v>6</v>
      </c>
      <c r="F6" s="16"/>
      <c r="H6" s="39" t="s">
        <v>32</v>
      </c>
      <c r="I6" s="59" t="s">
        <v>3</v>
      </c>
      <c r="J6" s="40" t="s">
        <v>33</v>
      </c>
      <c r="K6" s="41" t="s">
        <v>34</v>
      </c>
      <c r="L6" s="42" t="s">
        <v>35</v>
      </c>
    </row>
    <row r="7" spans="1:12" ht="15.75" x14ac:dyDescent="0.45">
      <c r="A7" s="12"/>
      <c r="B7" s="13" t="s">
        <v>7</v>
      </c>
      <c r="C7" s="13" t="s">
        <v>8</v>
      </c>
      <c r="D7" s="14"/>
      <c r="E7" s="20" t="s">
        <v>9</v>
      </c>
      <c r="F7" s="16"/>
      <c r="H7" s="17" t="s">
        <v>2</v>
      </c>
      <c r="I7" s="18"/>
      <c r="J7" s="43"/>
      <c r="K7" s="44"/>
      <c r="L7" s="19"/>
    </row>
    <row r="8" spans="1:12" x14ac:dyDescent="0.45">
      <c r="A8" s="22" t="s">
        <v>36</v>
      </c>
      <c r="B8" s="23">
        <v>1733</v>
      </c>
      <c r="C8" s="24">
        <v>90</v>
      </c>
      <c r="D8" s="25"/>
      <c r="E8" s="26">
        <f>B8*C8</f>
        <v>155970</v>
      </c>
      <c r="F8" s="16"/>
      <c r="H8" s="46">
        <v>0</v>
      </c>
      <c r="I8" s="47" t="s">
        <v>10</v>
      </c>
      <c r="J8" s="55">
        <v>0</v>
      </c>
      <c r="K8" s="56">
        <v>0</v>
      </c>
      <c r="L8" s="48">
        <v>0</v>
      </c>
    </row>
    <row r="9" spans="1:12" x14ac:dyDescent="0.45">
      <c r="A9" s="12"/>
      <c r="B9" s="25"/>
      <c r="C9" s="25"/>
      <c r="D9" s="25"/>
      <c r="E9" s="26"/>
      <c r="F9" s="16"/>
      <c r="H9" s="46">
        <v>1</v>
      </c>
      <c r="I9" s="49" t="s">
        <v>12</v>
      </c>
      <c r="J9" s="55">
        <v>56</v>
      </c>
      <c r="K9" s="56">
        <v>51</v>
      </c>
      <c r="L9" s="48">
        <v>46</v>
      </c>
    </row>
    <row r="10" spans="1:12" x14ac:dyDescent="0.45">
      <c r="A10" s="12"/>
      <c r="B10" s="25"/>
      <c r="C10" s="25"/>
      <c r="D10" s="25"/>
      <c r="E10" s="26"/>
      <c r="F10" s="16"/>
      <c r="H10" s="46">
        <v>2</v>
      </c>
      <c r="I10" s="49" t="s">
        <v>14</v>
      </c>
      <c r="J10" s="55">
        <v>-63</v>
      </c>
      <c r="K10" s="56">
        <v>-58</v>
      </c>
      <c r="L10" s="48">
        <v>-52</v>
      </c>
    </row>
    <row r="11" spans="1:12" x14ac:dyDescent="0.45">
      <c r="A11" s="12"/>
      <c r="B11" s="25"/>
      <c r="C11" s="25"/>
      <c r="D11" s="25"/>
      <c r="E11" s="26"/>
      <c r="F11" s="16"/>
      <c r="H11" s="50" t="s">
        <v>16</v>
      </c>
      <c r="I11" s="49" t="s">
        <v>17</v>
      </c>
      <c r="J11" s="55">
        <v>63</v>
      </c>
      <c r="K11" s="56">
        <v>57</v>
      </c>
      <c r="L11" s="48">
        <v>51</v>
      </c>
    </row>
    <row r="12" spans="1:12" x14ac:dyDescent="0.45">
      <c r="A12" s="27" t="s">
        <v>19</v>
      </c>
      <c r="B12" s="25"/>
      <c r="C12" s="25"/>
      <c r="D12" s="25"/>
      <c r="E12" s="26"/>
      <c r="F12" s="16"/>
      <c r="H12" s="46">
        <v>4</v>
      </c>
      <c r="I12" s="51" t="s">
        <v>18</v>
      </c>
      <c r="J12" s="55">
        <v>47</v>
      </c>
      <c r="K12" s="56">
        <v>42</v>
      </c>
      <c r="L12" s="48">
        <v>38</v>
      </c>
    </row>
    <row r="13" spans="1:12" ht="14.65" thickBot="1" x14ac:dyDescent="0.5">
      <c r="A13" s="28" t="s">
        <v>21</v>
      </c>
      <c r="B13" s="29">
        <v>4</v>
      </c>
      <c r="C13" s="25"/>
      <c r="D13" s="25"/>
      <c r="E13" s="26"/>
      <c r="F13" s="16"/>
      <c r="H13" s="52">
        <v>5</v>
      </c>
      <c r="I13" s="53" t="s">
        <v>20</v>
      </c>
      <c r="J13" s="57">
        <v>135</v>
      </c>
      <c r="K13" s="58">
        <v>122</v>
      </c>
      <c r="L13" s="54">
        <v>110</v>
      </c>
    </row>
    <row r="14" spans="1:12" ht="28.5" x14ac:dyDescent="0.45">
      <c r="A14" s="45" t="s">
        <v>37</v>
      </c>
      <c r="B14" s="30">
        <v>63</v>
      </c>
      <c r="C14" s="31">
        <f>C8</f>
        <v>90</v>
      </c>
      <c r="D14" s="25"/>
      <c r="E14" s="32">
        <f>B14*C14</f>
        <v>5670</v>
      </c>
      <c r="F14" s="16"/>
    </row>
    <row r="15" spans="1:12" x14ac:dyDescent="0.45">
      <c r="A15" s="12" t="s">
        <v>24</v>
      </c>
      <c r="B15" s="25"/>
      <c r="C15" s="25">
        <v>13</v>
      </c>
      <c r="D15" s="25" t="s">
        <v>25</v>
      </c>
      <c r="E15" s="26">
        <f>E14*C15%</f>
        <v>737.1</v>
      </c>
      <c r="F15" s="16"/>
    </row>
    <row r="16" spans="1:12" x14ac:dyDescent="0.45">
      <c r="A16" s="12" t="s">
        <v>26</v>
      </c>
      <c r="B16" s="25"/>
      <c r="C16" s="25">
        <v>7.5</v>
      </c>
      <c r="D16" s="25" t="s">
        <v>25</v>
      </c>
      <c r="E16" s="26">
        <f>(E14+E15)*C16%</f>
        <v>480.53250000000003</v>
      </c>
      <c r="F16" s="16"/>
    </row>
    <row r="17" spans="1:6" x14ac:dyDescent="0.45">
      <c r="A17" s="12"/>
      <c r="B17" s="25"/>
      <c r="C17" s="25"/>
      <c r="D17" s="25"/>
      <c r="E17" s="26"/>
      <c r="F17" s="16"/>
    </row>
    <row r="18" spans="1:6" x14ac:dyDescent="0.45">
      <c r="A18" s="12" t="s">
        <v>27</v>
      </c>
      <c r="B18" s="25"/>
      <c r="C18" s="25"/>
      <c r="D18" s="25"/>
      <c r="E18" s="33">
        <f>E8+E14+E15+E16</f>
        <v>162857.63250000001</v>
      </c>
      <c r="F18" s="16"/>
    </row>
    <row r="19" spans="1:6" x14ac:dyDescent="0.45">
      <c r="A19" s="12" t="s">
        <v>28</v>
      </c>
      <c r="B19" s="25"/>
      <c r="C19" s="25"/>
      <c r="D19" s="25"/>
      <c r="E19" s="26"/>
      <c r="F19" s="16"/>
    </row>
    <row r="20" spans="1:6" ht="14.65" thickBot="1" x14ac:dyDescent="0.5">
      <c r="A20" s="12"/>
      <c r="B20" s="25"/>
      <c r="C20" s="25"/>
      <c r="D20" s="25"/>
      <c r="E20" s="26"/>
      <c r="F20" s="16"/>
    </row>
    <row r="21" spans="1:6" ht="16.149999999999999" thickBot="1" x14ac:dyDescent="0.5">
      <c r="A21" s="12" t="s">
        <v>29</v>
      </c>
      <c r="B21" s="25"/>
      <c r="C21" s="31">
        <f>C8</f>
        <v>90</v>
      </c>
      <c r="D21" s="25"/>
      <c r="E21" s="62">
        <f>E18/C21</f>
        <v>1809.52925</v>
      </c>
      <c r="F21" s="34" t="s">
        <v>30</v>
      </c>
    </row>
    <row r="22" spans="1:6" x14ac:dyDescent="0.45">
      <c r="A22" s="12" t="s">
        <v>28</v>
      </c>
      <c r="B22" s="25"/>
      <c r="C22" s="25"/>
      <c r="D22" s="25"/>
      <c r="E22" s="26"/>
      <c r="F22" s="16"/>
    </row>
    <row r="23" spans="1:6" x14ac:dyDescent="0.45">
      <c r="A23" s="35"/>
      <c r="B23" s="36"/>
      <c r="C23" s="36"/>
      <c r="D23" s="36"/>
      <c r="E23" s="37"/>
      <c r="F23" s="38"/>
    </row>
  </sheetData>
  <mergeCells count="1">
    <mergeCell ref="J5:L5"/>
  </mergeCells>
  <pageMargins left="0.7" right="0.7" top="0.75" bottom="0.75" header="0.3" footer="0.3"/>
  <pageSetup paperSize="9" scale="69" orientation="landscape" horizontalDpi="0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A95134E7FC854E82F5FD0CFE48C328" ma:contentTypeVersion="17" ma:contentTypeDescription="Create a new document." ma:contentTypeScope="" ma:versionID="59bcdc3c4f7cf091d41112c96434ebaa">
  <xsd:schema xmlns:xsd="http://www.w3.org/2001/XMLSchema" xmlns:xs="http://www.w3.org/2001/XMLSchema" xmlns:p="http://schemas.microsoft.com/office/2006/metadata/properties" xmlns:ns2="a3f99016-e995-4a1a-9de5-c4f8860e5128" xmlns:ns3="2fa3cca6-08e3-4517-9c83-c583cc5a17a0" targetNamespace="http://schemas.microsoft.com/office/2006/metadata/properties" ma:root="true" ma:fieldsID="a69e0f564748caedb432b636a6fe09f1" ns2:_="" ns3:_="">
    <xsd:import namespace="a3f99016-e995-4a1a-9de5-c4f8860e5128"/>
    <xsd:import namespace="2fa3cca6-08e3-4517-9c83-c583cc5a17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f99016-e995-4a1a-9de5-c4f8860e51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54877d0-6301-43e7-a273-c553887fb0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a3cca6-08e3-4517-9c83-c583cc5a17a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afd03a1-4257-4629-a2a7-27eae802f57f}" ma:internalName="TaxCatchAll" ma:showField="CatchAllData" ma:web="2fa3cca6-08e3-4517-9c83-c583cc5a17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f99016-e995-4a1a-9de5-c4f8860e5128">
      <Terms xmlns="http://schemas.microsoft.com/office/infopath/2007/PartnerControls"/>
    </lcf76f155ced4ddcb4097134ff3c332f>
    <TaxCatchAll xmlns="2fa3cca6-08e3-4517-9c83-c583cc5a17a0" xsi:nil="true"/>
  </documentManagement>
</p:properties>
</file>

<file path=customXml/itemProps1.xml><?xml version="1.0" encoding="utf-8"?>
<ds:datastoreItem xmlns:ds="http://schemas.openxmlformats.org/officeDocument/2006/customXml" ds:itemID="{4090B3A3-7850-47D4-AEFE-43FE8BA445B0}"/>
</file>

<file path=customXml/itemProps2.xml><?xml version="1.0" encoding="utf-8"?>
<ds:datastoreItem xmlns:ds="http://schemas.openxmlformats.org/officeDocument/2006/customXml" ds:itemID="{199560F5-EE59-4196-9A6E-C498B95DB8CF}"/>
</file>

<file path=customXml/itemProps3.xml><?xml version="1.0" encoding="utf-8"?>
<ds:datastoreItem xmlns:ds="http://schemas.openxmlformats.org/officeDocument/2006/customXml" ds:itemID="{BD559888-A339-4D44-AEF7-5FC3D23234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Mid Rise apartments</vt:lpstr>
      <vt:lpstr>High Rise Apartments</vt:lpstr>
      <vt:lpstr> Housing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Stevens</dc:creator>
  <cp:lastModifiedBy>Mark Stevens</cp:lastModifiedBy>
  <cp:lastPrinted>2024-04-19T12:35:43Z</cp:lastPrinted>
  <dcterms:created xsi:type="dcterms:W3CDTF">2024-04-19T11:55:59Z</dcterms:created>
  <dcterms:modified xsi:type="dcterms:W3CDTF">2024-05-20T08:30:02Z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0x0101004EA95134E7FC854E82F5FD0CFE48C328</vt:lpwstr>
  </property>
</Properties>
</file>